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กรมอนามัย\กองอนามัยฉุกเฉิน\เรื่องคุณภาพน้ำ\"/>
    </mc:Choice>
  </mc:AlternateContent>
  <xr:revisionPtr revIDLastSave="0" documentId="13_ncr:1_{79BAECAD-A3ED-4A30-9D22-419724F15F86}" xr6:coauthVersionLast="47" xr6:coauthVersionMax="47" xr10:uidLastSave="{00000000-0000-0000-0000-000000000000}"/>
  <bookViews>
    <workbookView xWindow="-120" yWindow="-120" windowWidth="29040" windowHeight="15720" xr2:uid="{7C5E9701-6C95-455E-A7B7-85C808841FEC}"/>
  </bookViews>
  <sheets>
    <sheet name="ประปากรมอนามัย" sheetId="1" r:id="rId1"/>
    <sheet name="น้ำทิ้งโรงงานอุตสาหกรรม(ทส.)" sheetId="3" r:id="rId2"/>
    <sheet name="น้ำทิ้งอาคารบางประเภท(ทส.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" l="1"/>
  <c r="F10" i="3"/>
  <c r="F30" i="3"/>
  <c r="F11" i="3"/>
  <c r="F35" i="3"/>
  <c r="F34" i="3"/>
  <c r="F33" i="3"/>
  <c r="F32" i="3"/>
  <c r="F31" i="3"/>
  <c r="F29" i="3"/>
  <c r="F28" i="3"/>
  <c r="F27" i="3"/>
  <c r="F26" i="3"/>
  <c r="F25" i="3"/>
  <c r="F24" i="3"/>
  <c r="F22" i="3"/>
  <c r="F20" i="3"/>
  <c r="F19" i="3"/>
  <c r="F18" i="3"/>
  <c r="F17" i="3"/>
  <c r="F16" i="3"/>
  <c r="F15" i="3"/>
  <c r="F14" i="3"/>
  <c r="F13" i="3"/>
  <c r="F12" i="3"/>
  <c r="F9" i="3"/>
  <c r="F8" i="3"/>
  <c r="F7" i="3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H20" i="4"/>
  <c r="G20" i="4"/>
  <c r="H19" i="4"/>
  <c r="G19" i="4"/>
  <c r="H18" i="4"/>
  <c r="G18" i="4"/>
  <c r="G17" i="4"/>
  <c r="H17" i="4"/>
  <c r="H16" i="4"/>
  <c r="G16" i="4"/>
  <c r="H15" i="4"/>
  <c r="G15" i="4"/>
  <c r="H14" i="4"/>
  <c r="G14" i="4"/>
  <c r="H13" i="4"/>
  <c r="G13" i="4"/>
  <c r="H12" i="4"/>
  <c r="G12" i="4"/>
  <c r="H10" i="4"/>
  <c r="G10" i="4"/>
  <c r="H9" i="4"/>
  <c r="G9" i="4"/>
</calcChain>
</file>

<file path=xl/sharedStrings.xml><?xml version="1.0" encoding="utf-8"?>
<sst xmlns="http://schemas.openxmlformats.org/spreadsheetml/2006/main" count="360" uniqueCount="182">
  <si>
    <t>เกณฑ์คุณภาพน้ำประปาดื่มได้กรมอนามัย พ.ศ. 2563</t>
  </si>
  <si>
    <t>พารามิเตอร์</t>
  </si>
  <si>
    <t>วิธีทดสอบ</t>
  </si>
  <si>
    <t>เกณฑ์คุณภาพประปาฯ</t>
  </si>
  <si>
    <t>กรมอนามัย พ.ศ. 2563</t>
  </si>
  <si>
    <t>1. สีปรากฏ  (Apparent Color)</t>
  </si>
  <si>
    <t>(แพลตตินัมโคบอล์ท)</t>
  </si>
  <si>
    <t>Spectrophotometric-Single-Wavelength</t>
  </si>
  <si>
    <t>ไม่เกิน 15</t>
  </si>
  <si>
    <t>2. ความขุ่น (Turbidity)</t>
  </si>
  <si>
    <t>(เอ็นทียู)</t>
  </si>
  <si>
    <t>Nephelometric</t>
  </si>
  <si>
    <t>ไม่เกิน 5</t>
  </si>
  <si>
    <t>3. ความเป็นกรดและด่าง (pH)</t>
  </si>
  <si>
    <t>Electrometric</t>
  </si>
  <si>
    <t>4. ของแข็งละลายน้ำทั้งหมด (Total dissolved solids)</t>
  </si>
  <si>
    <t>(มก./ล.)</t>
  </si>
  <si>
    <t>ไม่เกิน 500</t>
  </si>
  <si>
    <t>EDTA titrimetric</t>
  </si>
  <si>
    <t>ไม่เกิน 300</t>
  </si>
  <si>
    <t>6. ซัลเฟต (Sulfate)</t>
  </si>
  <si>
    <t>Ion Chromatography</t>
  </si>
  <si>
    <t>ไม่เกิน 250</t>
  </si>
  <si>
    <t>7. คลอไรด์ (Chloride)</t>
  </si>
  <si>
    <t>ไม่เกิน 50</t>
  </si>
  <si>
    <t>9. ฟลูออไรด์ (Fluoride)</t>
  </si>
  <si>
    <t>ไม่เกิน 0.7</t>
  </si>
  <si>
    <t>Colorimetric</t>
  </si>
  <si>
    <t>ไม่เกิน 3</t>
  </si>
  <si>
    <t>11. เหล็ก (Iron)</t>
  </si>
  <si>
    <t>ICP</t>
  </si>
  <si>
    <t>ไม่เกิน 0.3</t>
  </si>
  <si>
    <t>12. แมงกานีส (Manganese)</t>
  </si>
  <si>
    <t>13. ทองแดง (Copper)</t>
  </si>
  <si>
    <t>ไม่เกิน 1</t>
  </si>
  <si>
    <t>14. สังกะสี (Zinc)</t>
  </si>
  <si>
    <t>15. ตะกั่ว (Lead)</t>
  </si>
  <si>
    <t>ไม่เกิน 0.01</t>
  </si>
  <si>
    <t>16. โครเมียมรวม (Total chromium)</t>
  </si>
  <si>
    <t>ไม่เกิน 0.05</t>
  </si>
  <si>
    <t>17. แคดเมียม (Cadmium)</t>
  </si>
  <si>
    <t>ไม่เกิน 0.003</t>
  </si>
  <si>
    <t>18. สารหนู  (Arsenic)</t>
  </si>
  <si>
    <t>19. ปรอท (Mercury)</t>
  </si>
  <si>
    <t>ไม่เกิน 0.001</t>
  </si>
  <si>
    <t>20. โคลิฟอร์มแบคทีเรีย</t>
  </si>
  <si>
    <t>(เอ็มพีเอ็น/100 มล.)</t>
  </si>
  <si>
    <t>Multiple-Tube Fermentation Technique</t>
  </si>
  <si>
    <t>&lt;1.1</t>
  </si>
  <si>
    <t>ผลการทดสอบ :</t>
  </si>
  <si>
    <t>1. ND  =  Not Detected</t>
  </si>
  <si>
    <t>3. โคลิฟอร์มแบคทีเรีย  (Coliform Bacteria)  &lt; 1.1  หมายถึง  ไม่พบ</t>
  </si>
  <si>
    <t>5. ค่า pH เป็นค่าเริ่มต้นของตัวอย่างน้ำก่อนใช้แช่ตัวอย่าง</t>
  </si>
  <si>
    <r>
      <t>(pH at 25</t>
    </r>
    <r>
      <rPr>
        <vertAlign val="superscript"/>
        <sz val="16"/>
        <color rgb="FF000000"/>
        <rFont val="TH SarabunPSK"/>
        <family val="2"/>
      </rPr>
      <t>o</t>
    </r>
    <r>
      <rPr>
        <sz val="16"/>
        <color rgb="FF000000"/>
        <rFont val="TH SarabunPSK"/>
        <family val="2"/>
      </rPr>
      <t>C)</t>
    </r>
  </si>
  <si>
    <r>
      <t>TDS Dried at 180 </t>
    </r>
    <r>
      <rPr>
        <vertAlign val="superscript"/>
        <sz val="16"/>
        <color rgb="FF000000"/>
        <rFont val="TH SarabunPSK"/>
        <family val="2"/>
      </rPr>
      <t>o</t>
    </r>
    <r>
      <rPr>
        <sz val="16"/>
        <color rgb="FF000000"/>
        <rFont val="TH SarabunPSK"/>
        <family val="2"/>
      </rPr>
      <t>C</t>
    </r>
  </si>
  <si>
    <r>
      <t>5. ความกระด้าง (Hardness as CaCO</t>
    </r>
    <r>
      <rPr>
        <vertAlign val="subscript"/>
        <sz val="16"/>
        <color rgb="FF000000"/>
        <rFont val="TH SarabunPSK"/>
        <family val="2"/>
      </rPr>
      <t>3</t>
    </r>
    <r>
      <rPr>
        <sz val="16"/>
        <color rgb="FF000000"/>
        <rFont val="TH SarabunPSK"/>
        <family val="2"/>
      </rPr>
      <t>)</t>
    </r>
  </si>
  <si>
    <r>
      <t>8. ไนเตรท (Nitrate as NO</t>
    </r>
    <r>
      <rPr>
        <vertAlign val="subscript"/>
        <sz val="16"/>
        <color rgb="FF000000"/>
        <rFont val="TH SarabunPSK"/>
        <family val="2"/>
      </rPr>
      <t>3</t>
    </r>
    <r>
      <rPr>
        <vertAlign val="superscript"/>
        <sz val="16"/>
        <color rgb="FF000000"/>
        <rFont val="TH SarabunPSK"/>
        <family val="2"/>
      </rPr>
      <t>-</t>
    </r>
    <r>
      <rPr>
        <sz val="16"/>
        <color rgb="FF000000"/>
        <rFont val="TH SarabunPSK"/>
        <family val="2"/>
      </rPr>
      <t>) </t>
    </r>
  </si>
  <si>
    <r>
      <t>10. ไนไตรท์  (Nitrite as NO</t>
    </r>
    <r>
      <rPr>
        <vertAlign val="subscript"/>
        <sz val="16"/>
        <color rgb="FF000000"/>
        <rFont val="TH SarabunPSK"/>
        <family val="2"/>
      </rPr>
      <t>2</t>
    </r>
    <r>
      <rPr>
        <vertAlign val="superscript"/>
        <sz val="16"/>
        <color rgb="FF000000"/>
        <rFont val="TH SarabunPSK"/>
        <family val="2"/>
      </rPr>
      <t>-</t>
    </r>
    <r>
      <rPr>
        <sz val="16"/>
        <color rgb="FF000000"/>
        <rFont val="TH SarabunPSK"/>
        <family val="2"/>
      </rPr>
      <t>)</t>
    </r>
  </si>
  <si>
    <r>
      <t>21. อี. โคไล (</t>
    </r>
    <r>
      <rPr>
        <i/>
        <sz val="16"/>
        <color rgb="FF000000"/>
        <rFont val="TH SarabunPSK"/>
        <family val="2"/>
      </rPr>
      <t>Escherichia coli</t>
    </r>
    <r>
      <rPr>
        <sz val="16"/>
        <color rgb="FF000000"/>
        <rFont val="TH SarabunPSK"/>
        <family val="2"/>
      </rPr>
      <t>)</t>
    </r>
  </si>
  <si>
    <r>
      <t>2. วิธีใช้ทดสอบ Standard Methods for the Examination of Water and Wastewater 23</t>
    </r>
    <r>
      <rPr>
        <vertAlign val="superscript"/>
        <sz val="16"/>
        <color rgb="FF000000"/>
        <rFont val="TH SarabunPSK"/>
        <family val="2"/>
      </rPr>
      <t>rd</t>
    </r>
    <r>
      <rPr>
        <sz val="16"/>
        <color rgb="FF000000"/>
        <rFont val="TH SarabunPSK"/>
        <family val="2"/>
      </rPr>
      <t>   edition 2017.</t>
    </r>
  </si>
  <si>
    <r>
      <t>4. อี. โคไล (</t>
    </r>
    <r>
      <rPr>
        <i/>
        <sz val="16"/>
        <color rgb="FF000000"/>
        <rFont val="TH SarabunPSK"/>
        <family val="2"/>
      </rPr>
      <t>Escherichia coli</t>
    </r>
    <r>
      <rPr>
        <sz val="16"/>
        <color rgb="FF000000"/>
        <rFont val="TH SarabunPSK"/>
        <family val="2"/>
      </rPr>
      <t>) &lt; 1.1  หมายถึง  ไม่พบ</t>
    </r>
  </si>
  <si>
    <t>ผลการตรวจวัด</t>
  </si>
  <si>
    <t>ผลตรวจวัด</t>
  </si>
  <si>
    <t>เกณฑ์การวิเคราะห์คุณภาพน้ำในภาวะฉุกเฉินทางสาธารณสุข</t>
  </si>
  <si>
    <t xml:space="preserve">ประกาศกระทรวงทรัพยากรธรรมชาติและสิ่งแวดล้อม </t>
  </si>
  <si>
    <t>หน่วยวัด</t>
  </si>
  <si>
    <t>ค่ามาตรฐาน</t>
  </si>
  <si>
    <t>วิธีวิเคราะห์</t>
  </si>
  <si>
    <t>ดัชนีคุณภาพน้ำ</t>
  </si>
  <si>
    <t>ตามประกาศกระทรวงทรัพยากรธรรมชาติและสิ่งแวดล้อม ปี พ.ศ. 2559</t>
  </si>
  <si>
    <t>2. อุณหภูมิ (Temperature)</t>
  </si>
  <si>
    <t>3. สี (Color)</t>
  </si>
  <si>
    <t>6. บีโอดี (Biochemical Oxygen Demand)</t>
  </si>
  <si>
    <t>8. ซัลไฟด์(Sulfide)</t>
  </si>
  <si>
    <t>9. ไซยาไนต์ (Cyanide HCN)</t>
  </si>
  <si>
    <t xml:space="preserve">1. ความเป็นกรดและด่าง (pH) </t>
  </si>
  <si>
    <t>11. ฟอร์มาลดีไฮด์ (Formaldehyde)</t>
  </si>
  <si>
    <t>13. คลอรีนอิสระ (Free Chlorine)</t>
  </si>
  <si>
    <t>15. ทีเคเอ็น (Total Kjeldahl Nitrogen)</t>
  </si>
  <si>
    <t xml:space="preserve">16. โลหะหนัก </t>
  </si>
  <si>
    <t>4. ของแข็งละลายน้ำทั้งหมด (Total Dissolved Solids หรือ TDS)</t>
  </si>
  <si>
    <t>5. ของแข็งแขวนลอยทั้งหมด (Total Suspended Solids)</t>
  </si>
  <si>
    <t>7. ค่าซีโอดี (Chemical Oxygen Demand)</t>
  </si>
  <si>
    <t>10. น้ำมันและไขมัน (Fat Oil and Grease)</t>
  </si>
  <si>
    <t>12. สารประกอบฟีนอล (Phenols)</t>
  </si>
  <si>
    <t>14. สารฆ่าศัตรูพืชและสัตว์ (Pesticide)</t>
  </si>
  <si>
    <t>16.1 สังกะสี (Zn)</t>
  </si>
  <si>
    <t>16.2 โครเมียมเฮ็กซาวาเลนท์ (Hexavalent Chromium)</t>
  </si>
  <si>
    <t>16.3 โครเมียมโครวาเลนท์ (Trivalent Chromium)</t>
  </si>
  <si>
    <t>16.4 สารหนู (As)</t>
  </si>
  <si>
    <t>16.5 ทองแดง (Cu)</t>
  </si>
  <si>
    <t>16.6 ปรอท (Hg)</t>
  </si>
  <si>
    <t>16.7 แคดเมียม (Cd)</t>
  </si>
  <si>
    <t>16.8 แบเรียม (Ba)</t>
  </si>
  <si>
    <t>16.9 ซีลีเนียม (Se)</t>
  </si>
  <si>
    <t>16.11 นิกเกิล (Ni)</t>
  </si>
  <si>
    <t>16.10 ตะกั่ว (Pb)</t>
  </si>
  <si>
    <t>16.12 แมงกานีส (Mn)</t>
  </si>
  <si>
    <t>ต้องตรวจไม่พบ</t>
  </si>
  <si>
    <t>เครื่องวัดความเป็นกรดและด่างของน้ำ (pH Meter) ที่มีความละเอียด ไม่ต่ำกว่า 0.1 หน่วย</t>
  </si>
  <si>
    <t>เครื่องวัดอุณภูมิวัดขณะทำการเก็บตัวอย่าง</t>
  </si>
  <si>
    <t>วิธีเอดีเอ็มไอ (ADMI Method)</t>
  </si>
  <si>
    <t>ระเหยตัวอย่างที่กรองผ่านกระดาษกรองใยแก้ว (Glass Fiber Filter) และอบแห้งที่อุณหภูมิ 180 องศาเซลเซียส เป็นเวลาอย่างน้อย 1 ชั่วโมง</t>
  </si>
  <si>
    <t>กรองผ่านกระดาษกรองใยแก้ว (Glass Fiber Filter Disk) และอบแห้ง ที่อุณหภูมิ 103-105 องศาเซลเซียส เป็นเวลาอย่างน้อย 1 ชั่วโมง</t>
  </si>
  <si>
    <t>บ่มตัวอย่างที่อุณหภูมิ 20 องศาเซลเซียส เป็นเวลา 5 วันติดต่อกันและหาค่าออกซิเจนละลายด้วยวิธีเอไมด์โมดิฟิเคชั่น (Azide Modification) หรือวิธีเมมเบรนอิเลคโทรด (Membrane Electrode)</t>
  </si>
  <si>
    <t>ย่อยสลายโดยใช้โพแทสเซียมไดโครเมต (Potassium Dichromate)</t>
  </si>
  <si>
    <t>ไอโอโดเมตริก (Iodometric Method) หรือวิธีเมทิลีนบลู (Methylene Blue Method)</t>
  </si>
  <si>
    <t>กลั่น (Distillation) และตรวจวัดด้วยวิธีเทียบสี (Colorimetric
Method) หรือวิธี Flow Injection Analysis</t>
  </si>
  <si>
    <t>สกัดด้วยเทคนิค Liquid-Liquid Extraction หรือ Soxhlet Extraction ด้วยตัวทำละลายแล้วแยกหาน้ำหนักของน้ำมันและไขมัน</t>
  </si>
  <si>
    <t>วิธีเทียบสี (Colorimetric Method)</t>
  </si>
  <si>
    <t>กลั่น (Distillation) และตรวจวัดด้วยวิธีเทียบสี (Colorimetric Method)</t>
  </si>
  <si>
    <t>ไตเตรท (Titrimetric Method) หรือวิธีเทียบสี (Colorimetric Method)</t>
  </si>
  <si>
    <t>เจลดาห์ (Kjeldahl)</t>
  </si>
  <si>
    <t>ก๊าซโครมาโตกราฟิค (Gas-Chromatographic Method)</t>
  </si>
  <si>
    <t>ย่อยสลายตัวอย่างด้วยกรด (Acid digestion) และวัดหาปริมาณโลหะด้วยวิธีอะตอมมิคแอบซอฟชั่น สเปคโตรเมตรี(Atomic Absorption Spectrometry : AAS) หรือวิธีอินดักทีฟลึคัพเพิลพลาสม่า (Inductively Coupled Plasma)</t>
  </si>
  <si>
    <t>เทียบสี (Colorimetric Method) หรือวิธีสกัดและตรวจวัดด้วยวิธีอะตอมมิคแอบซอฟชั่นสเปคโตรเมตรี( Atomic Absorption Spectrometry : AAS) หรือวิธีสกัดและตรวจด้วยวิธีอินอินดักทีฟลึคัพเพิลพลาสม่า (Inductively Coupled Plasma)</t>
  </si>
  <si>
    <t>อะตอมมิคแอบซอฟชั่นสเปคโตรเมตตรี ( Atomic Absorption Spectrometry) ชนิดไฮไดรด์เจนเนอเรชั่น (Hydride Generation) หรือวิธีอินดักทีฟลึคัพเพิลพลาสม่า ( Inductively Coupled Plasma)</t>
  </si>
  <si>
    <t>คำนวณจากค่าส่วนต่างของโครเมียม ทั้งหมดกับโครเมียมเฮกซะวาเลนท์</t>
  </si>
  <si>
    <t>ย่อยสยายตัวอย่างด้วยกรด (Acid digestion) และวัดหาปริมาณโลหะด้วยวิธีอะตอมมิคแอบซอฟชั่น สเปคโตรเมตรี (Atomic Absorption Spectrometry : AAS) หรือวิธีอินดักทีฟลึคัพเพิลพลาสม่า ( Inductively Coupled Plasma)</t>
  </si>
  <si>
    <t>โคลดเ์วเปอร์อะตอมมิคแอบซอฟชนั่ สเปคโตรเมตตรี (Cold Vapor Atomic Absorption Spectrometry) หรือวิธีโคลด์เวเปอร์อะตอมมิค ฟลูออเรสเซนซ์ สเปคโตรเมตตรี (Cold Vapor Atomic Fluorescence Spectrometry) หรือวิธีอินดกัทีฟลึคพั เพิลพลาสม่า (Inductively Coupled Plasma)</t>
  </si>
  <si>
    <t>6.5 - 8.5</t>
  </si>
  <si>
    <t>5.5 - 9.0</t>
  </si>
  <si>
    <t>เรื่องกำหนดมาตรฐานควบคุมการระบายน้ำทิ้งจากโรงงานอุตสาหกรรม นิคมอุตสาหกรรม และเขตประกอบการอุตสาหกรรม</t>
  </si>
  <si>
    <t>ลงวันที่ 7 พฤศจิกายน 2548 ประกาศในราชกิจจานุเบกษาเล่มที่ 133 ตอนที่ 129ง วันที่ 6 มิถุนายน 2559</t>
  </si>
  <si>
    <t xml:space="preserve">ไม่เกิน 40 </t>
  </si>
  <si>
    <t>ºC</t>
  </si>
  <si>
    <t>เอดีเอ็มไอ</t>
  </si>
  <si>
    <t>มิลลิกรัมต่อลิตร</t>
  </si>
  <si>
    <t>ไม่เกิน 20</t>
  </si>
  <si>
    <t>ไม่เกิน 120</t>
  </si>
  <si>
    <t>ไม่เกิน 0.2</t>
  </si>
  <si>
    <t xml:space="preserve">ไม่เกิน 5.0 </t>
  </si>
  <si>
    <t>ไม่เกิน 1.0</t>
  </si>
  <si>
    <t>ไม่เกิน 0.02</t>
  </si>
  <si>
    <t>ไม่เกิน 0.03</t>
  </si>
  <si>
    <t>ไม่เกิน 0.005</t>
  </si>
  <si>
    <t>ไม่เกิน 2.0</t>
  </si>
  <si>
    <t>ไม่เกิน 0.25</t>
  </si>
  <si>
    <t>ไม่เกิน 0.75</t>
  </si>
  <si>
    <t>ไม่เกิน 5.0</t>
  </si>
  <si>
    <t>ไม่เกิน 100</t>
  </si>
  <si>
    <t>ค่ามาตรฐานควบคุมการระบายน้ำทิ้งจากอาคารบางประเภทและบางขนาด</t>
  </si>
  <si>
    <t>เกณฑ์การกำหนดสูงสุดตามประเภทมาตรฐาน ควบคุมการระบายน้ำทิ้ง</t>
  </si>
  <si>
    <t>ก.</t>
  </si>
  <si>
    <t>(สถานพยาบาลขนาด 30 เตียง ขึ้นไป)</t>
  </si>
  <si>
    <t>ข.</t>
  </si>
  <si>
    <t>(สถานพยาบาลขนาด 10 ถึง 30 เตียง)</t>
  </si>
  <si>
    <t>ไม่เกิน 30</t>
  </si>
  <si>
    <t xml:space="preserve">3. ปริมาณของแข็ง (Solids) </t>
  </si>
  <si>
    <t xml:space="preserve"> - </t>
  </si>
  <si>
    <t>3.1 ค่าสารแขวนลอย (Suspended Solids)</t>
  </si>
  <si>
    <t>3.2 ค่าตะกอนหนัก (Settleable Solids)</t>
  </si>
  <si>
    <t>3.2 ค่าปริมาณสารละลายทั้งหมด
(Total Dissolved Solid )</t>
  </si>
  <si>
    <t>ไม่เกิน 40</t>
  </si>
  <si>
    <t xml:space="preserve">ไม่เกิน 0.5 </t>
  </si>
  <si>
    <t>ไม่เกิน 500 *</t>
  </si>
  <si>
    <t>4. ซัลไฟด์ (Sulfide)</t>
  </si>
  <si>
    <t>5. ไนโตรเจนในรูป (Nitrogen) ทีเคเอ็น (TKN)</t>
  </si>
  <si>
    <t>ไม่เกิน 35</t>
  </si>
  <si>
    <t>6. น้ำมันและไขมัน (Oil &amp; Grease )</t>
  </si>
  <si>
    <t>2. บีโอดี (Biochemical Oxygen Demand)</t>
  </si>
  <si>
    <t>ไม่เกิน 120 **</t>
  </si>
  <si>
    <t>8. แบคทีเรียกลุ่มโคลิฟอร์มทั้งหมด
(Total Coliform Bacteria)</t>
  </si>
  <si>
    <t>ไม่เกิน 5,000 ***</t>
  </si>
  <si>
    <t>ไม่เกิน 1,000 ***</t>
  </si>
  <si>
    <t>9. แบคทีเรียกลุ่มฟีคัลโคลิฟอร์ม 
(Fecal Coliform Bacteria)</t>
  </si>
  <si>
    <t>หมายเหตุ:</t>
  </si>
  <si>
    <t>1. วิธีการตรวจสอบลักษณะน้ำทิ้งจากอาคารเป็นไปตามวิธีการมาตรฐานสำหรับการวิเคราะห์น้ำและน้ำเสียใน Standard Methods for Examination of Water and Wastewater ซึ่ง APHA :American Public Health Association, AWWA : American Water Works Association และ WPCF : Water Pollution Control Federation ร่วมกนักา หนดไว้ ( * ) = เป็นค่าที่เพิ่มขึ้นจากปริมาณสารละลายในน้ำตามปกติ</t>
  </si>
  <si>
    <t>อ้างอิงจาก : www.pcd.th (กรมควบคุมมลพิษ)</t>
  </si>
  <si>
    <t>ผลการทดสอบ : (1) ND = Not Detected</t>
  </si>
  <si>
    <t>วันที่มีผลบังคับใช้ 28/04/2566</t>
  </si>
  <si>
    <t>2. ประกาศกระทรวงทรัพยากรธรรมชาติและสิ่งแวดล้อม เรื่องกำหนดมาตรฐานควบคุมการระบายน้ำทิ้งจากอาคารบางประเภทและบางขนาด ลงวันที่ 7 พฤศจิกายน 2548 ประกาศในราชกิจจานุเบกษา เล่มที่122 ตอนที่125ง วันที่ 29 ธันวาคม 2548</t>
  </si>
  <si>
    <t>3. ประกาศกระทรวงทรัพยากรธรรมชาติและสิ่งแวดล้อม เรื่องกำหนดประเภทของอาคารเป็นแหล่งกำเนิดมลพิษที่จะตอ้งถูกควบคุมการปล่อยน้ำเสียลงสู่ แหล่งน้ำสาธารณะหรือออกสู่สิ่งแวดล้อม ลงวันที่ 7 พฤศจิกายน 2548 ประกาศในราชกิจจานุเบกษา เล่มที่122 ตอนที่125ง วันที่ 29 ธันวาคม 2548</t>
  </si>
  <si>
    <t>4. ** ประกาศกระทรวงวิทยาศาสตร์เทคโนโลยีและสิ่งแวดล้อม ฉบับที่ 3 (พ.ศ.2539) เรื่องกำหนดมาตรฐานควบคุมการระบายน้ำทิ้งจากแหล่งกำเนิด ประเภทโรงงานอุตสาหกรรมและนิคมอุตสาหกรรม</t>
  </si>
  <si>
    <t>5. *** ประกาศคณะกรรมการสิ่งแวดล้อมแห่งชาติ ฉบับที่ 8 (พ.ศ.2537) ออดตามความในพระราชบัญญัติส่งเสริมและรักษาคุณภาพสิ่งแวดล้อมมแห่งชาติ พ.ศ. 2535 เรื่องกำหนดมาตรฐานคุณภาพน้ำในแหล่งน้ำผิวดิน (ประเภทที่2) ตีพิมพใ์นราชกิจจานุเบกษา ฉบับประกาศทั่วไป  เล่มที่ 111 ตอนที่16ง ลงวันที่ 24 กุมภาพันธ์ 2537 (ภาคผนวก ณ)</t>
  </si>
  <si>
    <t>เรื่อง กำหนดมาตรฐานควบคุมการระบายน้ำทิ้งจากอาคารบางประเภทและบางขนาด</t>
  </si>
  <si>
    <t>ผล</t>
  </si>
  <si>
    <t>2) กรณีระบายลงแหล่งน้ำที่มีค่าของแข็งละลายน้ำทั้งหมดเกินกว่า 3,000 มิลลิกรัมต่อลิตรค่าของแข็งละลายน้ำทั้งหมดที่มีอยู่ในแหล่งน้ำนั้นไม่เกิน 5,000 มิลลิกรัมต่อลิตร</t>
  </si>
  <si>
    <t xml:space="preserve">(1) กรณีระบายลงแหล่งน้ำต้องไม่เกิน 3,000 มิลลิกรัมต่อลิตร 
</t>
  </si>
  <si>
    <t>(พิมพ์คำว่า "ไม่พบ" จะได้ผลว่า "ผ่าน")</t>
  </si>
  <si>
    <t xml:space="preserve"> -</t>
  </si>
  <si>
    <t>ใส่ผล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</si>
</sst>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22"/>
      <scheme val="minor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vertAlign val="superscript"/>
      <sz val="16"/>
      <color rgb="FF000000"/>
      <name val="TH SarabunPSK"/>
      <family val="2"/>
    </font>
    <font>
      <vertAlign val="subscript"/>
      <sz val="16"/>
      <color rgb="FF000000"/>
      <name val="TH SarabunPSK"/>
      <family val="2"/>
    </font>
    <font>
      <i/>
      <sz val="16"/>
      <color rgb="FF000000"/>
      <name val="TH SarabunPSK"/>
      <family val="2"/>
    </font>
    <font>
      <b/>
      <sz val="16"/>
      <color rgb="FF3A3A3A"/>
      <name val="TH SarabunPSK"/>
      <family val="2"/>
    </font>
    <font>
      <sz val="16"/>
      <color rgb="FF3A3A3A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1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10" fillId="0" borderId="0" xfId="0" applyFont="1" applyProtection="1"/>
    <xf numFmtId="0" fontId="2" fillId="0" borderId="2" xfId="0" applyFont="1" applyBorder="1" applyAlignment="1" applyProtection="1">
      <alignment horizontal="left" vertical="top"/>
    </xf>
    <xf numFmtId="0" fontId="2" fillId="0" borderId="7" xfId="0" applyFont="1" applyBorder="1" applyAlignment="1" applyProtection="1">
      <alignment horizontal="left" vertical="top"/>
    </xf>
    <xf numFmtId="0" fontId="2" fillId="0" borderId="3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C2920-F065-46FA-B231-03FC20523DE3}">
  <dimension ref="A1:F34"/>
  <sheetViews>
    <sheetView tabSelected="1" workbookViewId="0">
      <selection activeCell="E25" sqref="E25"/>
    </sheetView>
  </sheetViews>
  <sheetFormatPr defaultColWidth="9" defaultRowHeight="24"/>
  <cols>
    <col min="1" max="1" width="36.7109375" style="1" customWidth="1"/>
    <col min="2" max="3" width="22.42578125" style="1" customWidth="1"/>
    <col min="4" max="4" width="30.140625" style="1" customWidth="1"/>
    <col min="5" max="5" width="12.42578125" style="1" customWidth="1"/>
    <col min="6" max="6" width="17" style="1" customWidth="1"/>
    <col min="7" max="16384" width="9" style="1"/>
  </cols>
  <sheetData>
    <row r="1" spans="1:6">
      <c r="A1" s="30" t="s">
        <v>63</v>
      </c>
      <c r="B1" s="30"/>
      <c r="C1" s="30"/>
      <c r="D1" s="30"/>
      <c r="E1" s="30"/>
      <c r="F1" s="30"/>
    </row>
    <row r="2" spans="1:6" ht="36" customHeight="1">
      <c r="A2" s="36" t="s">
        <v>0</v>
      </c>
      <c r="B2" s="36"/>
      <c r="C2" s="37"/>
      <c r="D2" s="36"/>
      <c r="E2" s="36"/>
      <c r="F2" s="36"/>
    </row>
    <row r="3" spans="1:6">
      <c r="A3" s="31" t="s">
        <v>1</v>
      </c>
      <c r="B3" s="32" t="s">
        <v>65</v>
      </c>
      <c r="C3" s="8" t="s">
        <v>3</v>
      </c>
      <c r="D3" s="33" t="s">
        <v>2</v>
      </c>
      <c r="E3" s="34" t="s">
        <v>61</v>
      </c>
      <c r="F3" s="35"/>
    </row>
    <row r="4" spans="1:6">
      <c r="A4" s="31"/>
      <c r="B4" s="32"/>
      <c r="C4" s="11" t="s">
        <v>4</v>
      </c>
      <c r="D4" s="33"/>
      <c r="E4" s="10" t="s">
        <v>62</v>
      </c>
      <c r="F4" s="21" t="s">
        <v>176</v>
      </c>
    </row>
    <row r="5" spans="1:6" ht="48">
      <c r="A5" s="6" t="s">
        <v>5</v>
      </c>
      <c r="B5" s="7" t="s">
        <v>6</v>
      </c>
      <c r="C5" s="7" t="s">
        <v>8</v>
      </c>
      <c r="D5" s="7" t="s">
        <v>7</v>
      </c>
      <c r="E5" s="54" t="s">
        <v>181</v>
      </c>
      <c r="F5" s="27" t="str">
        <f>IF(E5="ใส่ผล","ผล",IF(E5&gt;15,"ไม่ผ่าน",IF(E5&lt;=15,"ผ่าน")))</f>
        <v>ผล</v>
      </c>
    </row>
    <row r="6" spans="1:6">
      <c r="A6" s="6" t="s">
        <v>9</v>
      </c>
      <c r="B6" s="7" t="s">
        <v>10</v>
      </c>
      <c r="C6" s="7" t="s">
        <v>12</v>
      </c>
      <c r="D6" s="7" t="s">
        <v>11</v>
      </c>
      <c r="E6" s="54" t="s">
        <v>181</v>
      </c>
      <c r="F6" s="27" t="str">
        <f>IF(E6="ใส่ผล","ผล",IF(E6&gt;5,"ไม่ผ่าน",IF(E6&lt;=5,"ผ่าน")))</f>
        <v>ผล</v>
      </c>
    </row>
    <row r="7" spans="1:6" ht="27">
      <c r="A7" s="6" t="s">
        <v>13</v>
      </c>
      <c r="B7" s="7" t="s">
        <v>53</v>
      </c>
      <c r="C7" s="7" t="s">
        <v>120</v>
      </c>
      <c r="D7" s="7" t="s">
        <v>14</v>
      </c>
      <c r="E7" s="54" t="s">
        <v>181</v>
      </c>
      <c r="F7" s="27" t="str">
        <f>IF(E7="ใส่ผล","ผล",IF(E7=6.5,"ผ่าน",IF(E7&gt;8.5,"ไม่ผ่าน",IF(E7&lt;6.5,"ไม่ผ่าน",IF(E7=8.5,"ผ่าน",IF(E7&gt;6.5,"ผ่าน"))))))</f>
        <v>ผล</v>
      </c>
    </row>
    <row r="8" spans="1:6" ht="48">
      <c r="A8" s="6" t="s">
        <v>15</v>
      </c>
      <c r="B8" s="7" t="s">
        <v>16</v>
      </c>
      <c r="C8" s="7" t="s">
        <v>17</v>
      </c>
      <c r="D8" s="7" t="s">
        <v>54</v>
      </c>
      <c r="E8" s="54" t="s">
        <v>181</v>
      </c>
      <c r="F8" s="27" t="str">
        <f>IF(E8="ใส่ผล","ผล",IF(E8&gt;500,"ไม่ผ่าน",IF(E8&lt;=500,"ผ่าน")))</f>
        <v>ผล</v>
      </c>
    </row>
    <row r="9" spans="1:6" ht="25.5">
      <c r="A9" s="6" t="s">
        <v>55</v>
      </c>
      <c r="B9" s="7" t="s">
        <v>16</v>
      </c>
      <c r="C9" s="7" t="s">
        <v>19</v>
      </c>
      <c r="D9" s="7" t="s">
        <v>18</v>
      </c>
      <c r="E9" s="54" t="s">
        <v>181</v>
      </c>
      <c r="F9" s="27" t="str">
        <f>IF(E9="ใส่ผล","ผล",IF(E9&gt;300,"ไม่ผ่าน",IF(E9&lt;=300,"ผ่าน")))</f>
        <v>ผล</v>
      </c>
    </row>
    <row r="10" spans="1:6">
      <c r="A10" s="6" t="s">
        <v>20</v>
      </c>
      <c r="B10" s="7" t="s">
        <v>16</v>
      </c>
      <c r="C10" s="7" t="s">
        <v>22</v>
      </c>
      <c r="D10" s="7" t="s">
        <v>21</v>
      </c>
      <c r="E10" s="54" t="s">
        <v>181</v>
      </c>
      <c r="F10" s="27" t="str">
        <f>IF(E10="ใส่ผล","ผล",IF(E10&gt;250,"ไม่ผ่าน",IF(E10&lt;=250,"ผ่าน")))</f>
        <v>ผล</v>
      </c>
    </row>
    <row r="11" spans="1:6">
      <c r="A11" s="6" t="s">
        <v>23</v>
      </c>
      <c r="B11" s="7" t="s">
        <v>16</v>
      </c>
      <c r="C11" s="7" t="s">
        <v>22</v>
      </c>
      <c r="D11" s="7" t="s">
        <v>21</v>
      </c>
      <c r="E11" s="54" t="s">
        <v>181</v>
      </c>
      <c r="F11" s="27" t="str">
        <f>IF(E11="ใส่ผล","ผล",IF(E11&gt;250,"ไม่ผ่าน",IF(E11&lt;=250,"ผ่าน")))</f>
        <v>ผล</v>
      </c>
    </row>
    <row r="12" spans="1:6" ht="27.75">
      <c r="A12" s="6" t="s">
        <v>56</v>
      </c>
      <c r="B12" s="7" t="s">
        <v>16</v>
      </c>
      <c r="C12" s="7" t="s">
        <v>24</v>
      </c>
      <c r="D12" s="7" t="s">
        <v>21</v>
      </c>
      <c r="E12" s="54" t="s">
        <v>181</v>
      </c>
      <c r="F12" s="27" t="str">
        <f>IF(E12="ใส่ผล","ผล",IF(E12&gt;50,"ไม่ผ่าน",IF(E12&lt;=50,"ผ่าน")))</f>
        <v>ผล</v>
      </c>
    </row>
    <row r="13" spans="1:6">
      <c r="A13" s="6" t="s">
        <v>25</v>
      </c>
      <c r="B13" s="7" t="s">
        <v>16</v>
      </c>
      <c r="C13" s="7" t="s">
        <v>26</v>
      </c>
      <c r="D13" s="7" t="s">
        <v>21</v>
      </c>
      <c r="E13" s="54" t="s">
        <v>181</v>
      </c>
      <c r="F13" s="27" t="str">
        <f>IF(E13="ใส่ผล","ผล",IF(E13&gt;0.7,"ไม่ผ่าน",IF(E13&lt;=0.7,"ผ่าน")))</f>
        <v>ผล</v>
      </c>
    </row>
    <row r="14" spans="1:6" ht="27.75">
      <c r="A14" s="6" t="s">
        <v>57</v>
      </c>
      <c r="B14" s="7" t="s">
        <v>16</v>
      </c>
      <c r="C14" s="7" t="s">
        <v>28</v>
      </c>
      <c r="D14" s="7" t="s">
        <v>27</v>
      </c>
      <c r="E14" s="54" t="s">
        <v>181</v>
      </c>
      <c r="F14" s="27" t="str">
        <f>IF(E14="ใส่ผล","ผล",IF(E14&gt;3,"ไม่ผ่าน",IF(E14&lt;=3,"ผ่าน")))</f>
        <v>ผล</v>
      </c>
    </row>
    <row r="15" spans="1:6">
      <c r="A15" s="6" t="s">
        <v>29</v>
      </c>
      <c r="B15" s="7" t="s">
        <v>16</v>
      </c>
      <c r="C15" s="7" t="s">
        <v>31</v>
      </c>
      <c r="D15" s="7" t="s">
        <v>30</v>
      </c>
      <c r="E15" s="54" t="s">
        <v>181</v>
      </c>
      <c r="F15" s="27" t="str">
        <f>IF(E15="ใส่ผล","ผล",IF(E15&gt;0.3,"ไม่ผ่าน",IF(E15&lt;=0.3,"ผ่าน")))</f>
        <v>ผล</v>
      </c>
    </row>
    <row r="16" spans="1:6">
      <c r="A16" s="6" t="s">
        <v>32</v>
      </c>
      <c r="B16" s="7" t="s">
        <v>16</v>
      </c>
      <c r="C16" s="7" t="s">
        <v>31</v>
      </c>
      <c r="D16" s="7" t="s">
        <v>30</v>
      </c>
      <c r="E16" s="54" t="s">
        <v>181</v>
      </c>
      <c r="F16" s="27" t="str">
        <f>IF(E16="ใส่ผล","ผล",IF(E16&gt;0.3,"ไม่ผ่าน",IF(E16&lt;=0.3,"ผ่าน")))</f>
        <v>ผล</v>
      </c>
    </row>
    <row r="17" spans="1:6">
      <c r="A17" s="6" t="s">
        <v>33</v>
      </c>
      <c r="B17" s="7" t="s">
        <v>16</v>
      </c>
      <c r="C17" s="7" t="s">
        <v>34</v>
      </c>
      <c r="D17" s="7" t="s">
        <v>30</v>
      </c>
      <c r="E17" s="54" t="s">
        <v>181</v>
      </c>
      <c r="F17" s="27" t="str">
        <f>IF(E17="ใส่ผล","ผล",IF(E17&gt;1,"ไม่ผ่าน",IF(E17&lt;=1,"ผ่าน")))</f>
        <v>ผล</v>
      </c>
    </row>
    <row r="18" spans="1:6">
      <c r="A18" s="6" t="s">
        <v>35</v>
      </c>
      <c r="B18" s="7" t="s">
        <v>16</v>
      </c>
      <c r="C18" s="7" t="s">
        <v>28</v>
      </c>
      <c r="D18" s="7" t="s">
        <v>30</v>
      </c>
      <c r="E18" s="54" t="s">
        <v>181</v>
      </c>
      <c r="F18" s="27" t="str">
        <f>IF(E18="ใส่ผล","ผล",IF(E18&gt;3,"ไม่ผ่าน",IF(E18&lt;=3,"ผ่าน")))</f>
        <v>ผล</v>
      </c>
    </row>
    <row r="19" spans="1:6">
      <c r="A19" s="6" t="s">
        <v>36</v>
      </c>
      <c r="B19" s="7" t="s">
        <v>16</v>
      </c>
      <c r="C19" s="7" t="s">
        <v>37</v>
      </c>
      <c r="D19" s="7" t="s">
        <v>30</v>
      </c>
      <c r="E19" s="54" t="s">
        <v>181</v>
      </c>
      <c r="F19" s="27" t="str">
        <f>IF(E19="ใส่ผล","ผล",IF(E19&gt;0.01,"ไม่ผ่าน",IF(E19&lt;=0.01,"ผ่าน")))</f>
        <v>ผล</v>
      </c>
    </row>
    <row r="20" spans="1:6">
      <c r="A20" s="6" t="s">
        <v>38</v>
      </c>
      <c r="B20" s="7" t="s">
        <v>16</v>
      </c>
      <c r="C20" s="7" t="s">
        <v>39</v>
      </c>
      <c r="D20" s="7" t="s">
        <v>30</v>
      </c>
      <c r="E20" s="54" t="s">
        <v>181</v>
      </c>
      <c r="F20" s="27" t="str">
        <f>IF(E20="ใส่ผล","ผล",IF(E20&gt;0.05,"ไม่ผ่าน",IF(E20&lt;=0.05,"ผ่าน")))</f>
        <v>ผล</v>
      </c>
    </row>
    <row r="21" spans="1:6">
      <c r="A21" s="6" t="s">
        <v>40</v>
      </c>
      <c r="B21" s="7" t="s">
        <v>16</v>
      </c>
      <c r="C21" s="7" t="s">
        <v>41</v>
      </c>
      <c r="D21" s="7" t="s">
        <v>30</v>
      </c>
      <c r="E21" s="54" t="s">
        <v>181</v>
      </c>
      <c r="F21" s="27" t="str">
        <f>IF(E21="ใส่ผล","ผล",IF(E21&gt;0.003,"ไม่ผ่าน",IF(E21&lt;=0.003,"ผ่าน")))</f>
        <v>ผล</v>
      </c>
    </row>
    <row r="22" spans="1:6">
      <c r="A22" s="6" t="s">
        <v>42</v>
      </c>
      <c r="B22" s="7" t="s">
        <v>16</v>
      </c>
      <c r="C22" s="7" t="s">
        <v>37</v>
      </c>
      <c r="D22" s="7" t="s">
        <v>30</v>
      </c>
      <c r="E22" s="54" t="s">
        <v>181</v>
      </c>
      <c r="F22" s="27" t="str">
        <f>IF(E22="ใส่ผล","ผล",IF(E22&gt;0.01,"ไม่ผ่าน",IF(E22&lt;=0.01,"ผ่าน")))</f>
        <v>ผล</v>
      </c>
    </row>
    <row r="23" spans="1:6">
      <c r="A23" s="6" t="s">
        <v>43</v>
      </c>
      <c r="B23" s="7" t="s">
        <v>16</v>
      </c>
      <c r="C23" s="7" t="s">
        <v>44</v>
      </c>
      <c r="D23" s="7" t="s">
        <v>30</v>
      </c>
      <c r="E23" s="54" t="s">
        <v>181</v>
      </c>
      <c r="F23" s="27" t="str">
        <f>IF(E23="ใส่ผล","ผล",IF(E23&gt;0.001,"ไม่ผ่าน",IF(E23&lt;=0.001,"ผ่าน")))</f>
        <v>ผล</v>
      </c>
    </row>
    <row r="24" spans="1:6" ht="48">
      <c r="A24" s="6" t="s">
        <v>45</v>
      </c>
      <c r="B24" s="7" t="s">
        <v>46</v>
      </c>
      <c r="C24" s="7" t="s">
        <v>48</v>
      </c>
      <c r="D24" s="7" t="s">
        <v>47</v>
      </c>
      <c r="E24" s="54" t="s">
        <v>181</v>
      </c>
      <c r="F24" s="27" t="str">
        <f>IF(E24="ใส่ผล","ผล",IF(E24&lt;=1.1,"ผ่าน",IF(E24&gt;1.1,"ไม่ผ่าน")))</f>
        <v>ผล</v>
      </c>
    </row>
    <row r="25" spans="1:6" ht="48">
      <c r="A25" s="6" t="s">
        <v>58</v>
      </c>
      <c r="B25" s="7" t="s">
        <v>46</v>
      </c>
      <c r="C25" s="7" t="s">
        <v>48</v>
      </c>
      <c r="D25" s="7" t="s">
        <v>47</v>
      </c>
      <c r="E25" s="54" t="s">
        <v>181</v>
      </c>
      <c r="F25" s="27" t="str">
        <f>IF(E25="ใส่ผล","ผล",IF(E25&lt;=1.1,"ผ่าน",IF(E25&gt;1.1,"ไม่ผ่าน")))</f>
        <v>ผล</v>
      </c>
    </row>
    <row r="26" spans="1:6">
      <c r="A26" s="2"/>
    </row>
    <row r="27" spans="1:6">
      <c r="A27" s="3" t="s">
        <v>49</v>
      </c>
    </row>
    <row r="28" spans="1:6">
      <c r="A28" s="9" t="s">
        <v>50</v>
      </c>
    </row>
    <row r="29" spans="1:6" ht="27">
      <c r="A29" s="9" t="s">
        <v>59</v>
      </c>
    </row>
    <row r="30" spans="1:6">
      <c r="A30" s="9" t="s">
        <v>51</v>
      </c>
    </row>
    <row r="31" spans="1:6">
      <c r="A31" s="9" t="s">
        <v>60</v>
      </c>
    </row>
    <row r="32" spans="1:6">
      <c r="A32" s="9" t="s">
        <v>52</v>
      </c>
    </row>
    <row r="34" spans="1:1">
      <c r="A34" s="4"/>
    </row>
  </sheetData>
  <sheetProtection sheet="1" objects="1" scenarios="1"/>
  <mergeCells count="6">
    <mergeCell ref="A1:F1"/>
    <mergeCell ref="A3:A4"/>
    <mergeCell ref="B3:B4"/>
    <mergeCell ref="D3:D4"/>
    <mergeCell ref="E3:F3"/>
    <mergeCell ref="A2:F2"/>
  </mergeCells>
  <conditionalFormatting sqref="F5:F25">
    <cfRule type="containsText" dxfId="9" priority="1" operator="containsText" text="ไม่">
      <formula>NOT(ISERROR(SEARCH("ไม่",F5)))</formula>
    </cfRule>
    <cfRule type="containsText" dxfId="8" priority="2" operator="containsText" text="ผ่าน">
      <formula>NOT(ISERROR(SEARCH("ผ่าน",F5)))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C290B-89FD-49A4-8F90-C228288D8D1E}">
  <dimension ref="A1:G37"/>
  <sheetViews>
    <sheetView topLeftCell="A34" workbookViewId="0">
      <selection activeCell="E35" sqref="E35"/>
    </sheetView>
  </sheetViews>
  <sheetFormatPr defaultColWidth="9" defaultRowHeight="24"/>
  <cols>
    <col min="1" max="1" width="33.28515625" style="1" customWidth="1"/>
    <col min="2" max="2" width="15.7109375" style="1" customWidth="1"/>
    <col min="3" max="3" width="36.140625" style="1" customWidth="1"/>
    <col min="4" max="4" width="46.140625" style="1" customWidth="1"/>
    <col min="5" max="5" width="14.140625" style="1" customWidth="1"/>
    <col min="6" max="6" width="17.5703125" style="1" customWidth="1"/>
    <col min="7" max="16384" width="9" style="1"/>
  </cols>
  <sheetData>
    <row r="1" spans="1:6">
      <c r="A1" s="38" t="s">
        <v>64</v>
      </c>
      <c r="B1" s="38"/>
      <c r="C1" s="38"/>
      <c r="D1" s="38"/>
      <c r="E1" s="38"/>
      <c r="F1" s="38"/>
    </row>
    <row r="2" spans="1:6">
      <c r="A2" s="38" t="s">
        <v>122</v>
      </c>
      <c r="B2" s="38"/>
      <c r="C2" s="38"/>
      <c r="D2" s="38"/>
      <c r="E2" s="38"/>
      <c r="F2" s="38"/>
    </row>
    <row r="3" spans="1:6">
      <c r="A3" s="39" t="s">
        <v>123</v>
      </c>
      <c r="B3" s="39"/>
      <c r="C3" s="39"/>
      <c r="D3" s="39"/>
      <c r="E3" s="39"/>
      <c r="F3" s="39"/>
    </row>
    <row r="4" spans="1:6">
      <c r="A4" s="5"/>
      <c r="B4" s="5"/>
      <c r="C4" s="5"/>
      <c r="D4" s="5"/>
    </row>
    <row r="5" spans="1:6">
      <c r="A5" s="45" t="s">
        <v>68</v>
      </c>
      <c r="B5" s="45" t="s">
        <v>65</v>
      </c>
      <c r="C5" s="45" t="s">
        <v>66</v>
      </c>
      <c r="D5" s="45" t="s">
        <v>67</v>
      </c>
      <c r="E5" s="47" t="s">
        <v>61</v>
      </c>
      <c r="F5" s="48"/>
    </row>
    <row r="6" spans="1:6">
      <c r="A6" s="46"/>
      <c r="B6" s="46"/>
      <c r="C6" s="46"/>
      <c r="D6" s="46"/>
      <c r="E6" s="12" t="s">
        <v>62</v>
      </c>
      <c r="F6" s="22" t="s">
        <v>176</v>
      </c>
    </row>
    <row r="7" spans="1:6" ht="51.75" customHeight="1">
      <c r="A7" s="14" t="s">
        <v>75</v>
      </c>
      <c r="B7" s="16" t="s">
        <v>180</v>
      </c>
      <c r="C7" s="16" t="s">
        <v>121</v>
      </c>
      <c r="D7" s="13" t="s">
        <v>99</v>
      </c>
      <c r="E7" s="55" t="s">
        <v>181</v>
      </c>
      <c r="F7" s="27" t="str">
        <f>IF(E7="ใส่ผล","ผล",IF(E7=5.5,"ผ่าน",IF(E7&gt;9,"ไม่ผ่าน",IF(E7&lt;5.5,"ไม่ผ่าน",IF(E7=9,"ผ่าน",IF(E7&gt;5.5,"ผ่าน"))))))</f>
        <v>ผล</v>
      </c>
    </row>
    <row r="8" spans="1:6">
      <c r="A8" s="14" t="s">
        <v>70</v>
      </c>
      <c r="B8" s="16" t="s">
        <v>125</v>
      </c>
      <c r="C8" s="16" t="s">
        <v>124</v>
      </c>
      <c r="D8" s="18" t="s">
        <v>100</v>
      </c>
      <c r="E8" s="55" t="s">
        <v>181</v>
      </c>
      <c r="F8" s="27" t="str">
        <f>IF(E8="ใส่ผล","ผล",IF(E8&gt;40,"ไม่ผ่าน",IF(E8&lt;=40,"ผ่าน")))</f>
        <v>ผล</v>
      </c>
    </row>
    <row r="9" spans="1:6">
      <c r="A9" s="14" t="s">
        <v>71</v>
      </c>
      <c r="B9" s="17" t="s">
        <v>126</v>
      </c>
      <c r="C9" s="16">
        <v>300</v>
      </c>
      <c r="D9" s="18" t="s">
        <v>101</v>
      </c>
      <c r="E9" s="55" t="s">
        <v>181</v>
      </c>
      <c r="F9" s="28" t="str">
        <f>IF(E9=300,"ผ่าน",IF(E9="ใส่ผล","ผล",IF(E9&lt;300,"ไม่ผ่าน",IF(E9&gt;300,"ไม่ผ่าน"))))</f>
        <v>ผล</v>
      </c>
    </row>
    <row r="10" spans="1:6" ht="72">
      <c r="A10" s="43" t="s">
        <v>80</v>
      </c>
      <c r="B10" s="49"/>
      <c r="C10" s="13" t="s">
        <v>178</v>
      </c>
      <c r="D10" s="29" t="s">
        <v>102</v>
      </c>
      <c r="E10" s="55" t="s">
        <v>181</v>
      </c>
      <c r="F10" s="28" t="str">
        <f>IF(E10=3000,"ผ่าน",IF(E10="ใส่ผล","ผล",IF(E10&lt;3000,"ผ่าน",IF(E10&gt;3000,"ไม่ผ่าน"))))</f>
        <v>ผล</v>
      </c>
    </row>
    <row r="11" spans="1:6" ht="93" customHeight="1">
      <c r="A11" s="44"/>
      <c r="B11" s="50"/>
      <c r="C11" s="25" t="s">
        <v>177</v>
      </c>
      <c r="D11" s="26" t="s">
        <v>102</v>
      </c>
      <c r="E11" s="55" t="s">
        <v>181</v>
      </c>
      <c r="F11" s="28" t="str">
        <f>IF(E11="ใส่ผล","ผล",IF(E11&lt;3000,"ไม่ผ่าน",IF(E11&gt;5000,"ไม่ผ่าน",IF(E11&gt;=3000,"ผ่าน"))))</f>
        <v>ผล</v>
      </c>
    </row>
    <row r="12" spans="1:6" ht="72">
      <c r="A12" s="15" t="s">
        <v>81</v>
      </c>
      <c r="B12" s="17" t="s">
        <v>127</v>
      </c>
      <c r="C12" s="16" t="s">
        <v>24</v>
      </c>
      <c r="D12" s="19" t="s">
        <v>103</v>
      </c>
      <c r="E12" s="55" t="s">
        <v>181</v>
      </c>
      <c r="F12" s="27" t="str">
        <f>IF(E12="ใส่ผล","ผล",IF(E12&gt;50,"ไม่ผ่าน",IF(E12&lt;=50,"ผ่าน")))</f>
        <v>ผล</v>
      </c>
    </row>
    <row r="13" spans="1:6" ht="96">
      <c r="A13" s="15" t="s">
        <v>72</v>
      </c>
      <c r="B13" s="17" t="s">
        <v>127</v>
      </c>
      <c r="C13" s="16" t="s">
        <v>128</v>
      </c>
      <c r="D13" s="13" t="s">
        <v>104</v>
      </c>
      <c r="E13" s="55" t="s">
        <v>181</v>
      </c>
      <c r="F13" s="27" t="str">
        <f>IF(E13="ใส่ผล","ผล",IF(E13&gt;20,"ไม่ผ่าน",IF(E13&lt;=20,"ผ่าน")))</f>
        <v>ผล</v>
      </c>
    </row>
    <row r="14" spans="1:6" ht="48">
      <c r="A14" s="15" t="s">
        <v>82</v>
      </c>
      <c r="B14" s="17" t="s">
        <v>127</v>
      </c>
      <c r="C14" s="16" t="s">
        <v>129</v>
      </c>
      <c r="D14" s="13" t="s">
        <v>105</v>
      </c>
      <c r="E14" s="55" t="s">
        <v>181</v>
      </c>
      <c r="F14" s="27" t="str">
        <f>IF(E14="ใส่ผล","ผล",IF(E14&gt;120,"ไม่ผ่าน",IF(E14&lt;=120,"ผ่าน")))</f>
        <v>ผล</v>
      </c>
    </row>
    <row r="15" spans="1:6" ht="48">
      <c r="A15" s="14" t="s">
        <v>73</v>
      </c>
      <c r="B15" s="17" t="s">
        <v>127</v>
      </c>
      <c r="C15" s="16" t="s">
        <v>34</v>
      </c>
      <c r="D15" s="13" t="s">
        <v>106</v>
      </c>
      <c r="E15" s="55" t="s">
        <v>181</v>
      </c>
      <c r="F15" s="27" t="str">
        <f>IF(E15="ใส่ผล","ผล",IF(E15&gt;1,"ไม่ผ่าน",IF(E15&lt;=1,"ผ่าน")))</f>
        <v>ผล</v>
      </c>
    </row>
    <row r="16" spans="1:6" ht="72">
      <c r="A16" s="14" t="s">
        <v>74</v>
      </c>
      <c r="B16" s="17" t="s">
        <v>127</v>
      </c>
      <c r="C16" s="16" t="s">
        <v>130</v>
      </c>
      <c r="D16" s="13" t="s">
        <v>107</v>
      </c>
      <c r="E16" s="55" t="s">
        <v>181</v>
      </c>
      <c r="F16" s="27" t="str">
        <f>IF(E16="ใส่ผล","ผล",IF(E16&gt;0.2,"ไม่ผ่าน",IF(E16&lt;=0.2,"ผ่าน")))</f>
        <v>ผล</v>
      </c>
    </row>
    <row r="17" spans="1:7" ht="72">
      <c r="A17" s="15" t="s">
        <v>83</v>
      </c>
      <c r="B17" s="17" t="s">
        <v>127</v>
      </c>
      <c r="C17" s="16" t="s">
        <v>12</v>
      </c>
      <c r="D17" s="13" t="s">
        <v>108</v>
      </c>
      <c r="E17" s="55" t="s">
        <v>181</v>
      </c>
      <c r="F17" s="27" t="str">
        <f>IF(E17="ใส่ผล","ผล",IF(E17&gt;5,"ไม่ผ่าน",IF(E17&lt;=5,"ผ่าน")))</f>
        <v>ผล</v>
      </c>
    </row>
    <row r="18" spans="1:7">
      <c r="A18" s="14" t="s">
        <v>76</v>
      </c>
      <c r="B18" s="17" t="s">
        <v>127</v>
      </c>
      <c r="C18" s="16" t="s">
        <v>34</v>
      </c>
      <c r="D18" s="18" t="s">
        <v>109</v>
      </c>
      <c r="E18" s="55" t="s">
        <v>181</v>
      </c>
      <c r="F18" s="27" t="str">
        <f>IF(E18="ใส่ผล","ผล",IF(E18&gt;1,"ไม่ผ่าน",IF(E18&lt;=1,"ผ่าน")))</f>
        <v>ผล</v>
      </c>
    </row>
    <row r="19" spans="1:7" ht="48">
      <c r="A19" s="14" t="s">
        <v>84</v>
      </c>
      <c r="B19" s="17" t="s">
        <v>127</v>
      </c>
      <c r="C19" s="16" t="s">
        <v>34</v>
      </c>
      <c r="D19" s="13" t="s">
        <v>110</v>
      </c>
      <c r="E19" s="55" t="s">
        <v>181</v>
      </c>
      <c r="F19" s="27" t="str">
        <f>IF(E19="ใส่ผล","ผล",IF(E19&gt;1,"ไม่ผ่าน",IF(E19&lt;=1,"ผ่าน")))</f>
        <v>ผล</v>
      </c>
    </row>
    <row r="20" spans="1:7" ht="48">
      <c r="A20" s="14" t="s">
        <v>77</v>
      </c>
      <c r="B20" s="17" t="s">
        <v>127</v>
      </c>
      <c r="C20" s="16" t="s">
        <v>34</v>
      </c>
      <c r="D20" s="13" t="s">
        <v>111</v>
      </c>
      <c r="E20" s="55" t="s">
        <v>181</v>
      </c>
      <c r="F20" s="27" t="str">
        <f>IF(E20="ใส่ผล","ผล",IF(E20&gt;1,"ไม่ผ่าน",IF(E20&lt;=1,"ผ่าน")))</f>
        <v>ผล</v>
      </c>
    </row>
    <row r="21" spans="1:7">
      <c r="A21" s="14" t="s">
        <v>85</v>
      </c>
      <c r="B21" s="16"/>
      <c r="C21" s="16" t="s">
        <v>98</v>
      </c>
      <c r="D21" s="18" t="s">
        <v>113</v>
      </c>
      <c r="E21" s="55" t="s">
        <v>181</v>
      </c>
      <c r="F21" s="28" t="str">
        <f>IF(E21="ใส่ผล","ผล",IF(E21="ไม่พบ","ผ่าน",IF(E21&lt;=1,"ไม่ผ่าน",IF(E21&gt;=1,"ไม่ผ่าน"))))</f>
        <v>ผล</v>
      </c>
      <c r="G21" s="24" t="s">
        <v>179</v>
      </c>
    </row>
    <row r="22" spans="1:7">
      <c r="A22" s="14" t="s">
        <v>78</v>
      </c>
      <c r="B22" s="16" t="s">
        <v>127</v>
      </c>
      <c r="C22" s="16" t="s">
        <v>140</v>
      </c>
      <c r="D22" s="18" t="s">
        <v>112</v>
      </c>
      <c r="E22" s="55" t="s">
        <v>181</v>
      </c>
      <c r="F22" s="27" t="str">
        <f>IF(E22="ใส่ผล","ผล",IF(E22&gt;100,"ไม่ผ่าน",IF(E22&lt;=100,"ผ่าน")))</f>
        <v>ผล</v>
      </c>
    </row>
    <row r="23" spans="1:7">
      <c r="A23" s="51" t="s">
        <v>79</v>
      </c>
      <c r="B23" s="52"/>
      <c r="C23" s="52"/>
      <c r="D23" s="52"/>
      <c r="E23" s="52"/>
      <c r="F23" s="53"/>
      <c r="G23" s="23"/>
    </row>
    <row r="24" spans="1:7" ht="120">
      <c r="A24" s="14" t="s">
        <v>86</v>
      </c>
      <c r="B24" s="16" t="s">
        <v>127</v>
      </c>
      <c r="C24" s="16" t="s">
        <v>139</v>
      </c>
      <c r="D24" s="13" t="s">
        <v>114</v>
      </c>
      <c r="E24" s="55" t="s">
        <v>181</v>
      </c>
      <c r="F24" s="27" t="str">
        <f>IF(E24="ใส่ผล","ผล",IF(E24&gt;5,"ไม่ผ่าน",IF(E24&lt;=5,"ผ่าน")))</f>
        <v>ผล</v>
      </c>
    </row>
    <row r="25" spans="1:7" ht="120">
      <c r="A25" s="15" t="s">
        <v>87</v>
      </c>
      <c r="B25" s="16" t="s">
        <v>127</v>
      </c>
      <c r="C25" s="16" t="s">
        <v>137</v>
      </c>
      <c r="D25" s="13" t="s">
        <v>115</v>
      </c>
      <c r="E25" s="55" t="s">
        <v>181</v>
      </c>
      <c r="F25" s="27" t="str">
        <f>IF(E25="ใส่ผล","ผล",IF(E25&gt;0.25,"ไม่ผ่าน",IF(E25&lt;=0.25,"ผ่าน")))</f>
        <v>ผล</v>
      </c>
    </row>
    <row r="26" spans="1:7" ht="48">
      <c r="A26" s="15" t="s">
        <v>88</v>
      </c>
      <c r="B26" s="16" t="s">
        <v>127</v>
      </c>
      <c r="C26" s="16" t="s">
        <v>138</v>
      </c>
      <c r="D26" s="13" t="s">
        <v>117</v>
      </c>
      <c r="E26" s="55" t="s">
        <v>181</v>
      </c>
      <c r="F26" s="27" t="str">
        <f>IF(E26="ใส่ผล","ผล",IF(E26&gt;0.75,"ไม่ผ่าน",IF(E26&lt;=0.75,"ผ่าน")))</f>
        <v>ผล</v>
      </c>
    </row>
    <row r="27" spans="1:7" ht="96">
      <c r="A27" s="14" t="s">
        <v>89</v>
      </c>
      <c r="B27" s="16" t="s">
        <v>127</v>
      </c>
      <c r="C27" s="16" t="s">
        <v>137</v>
      </c>
      <c r="D27" s="13" t="s">
        <v>116</v>
      </c>
      <c r="E27" s="55" t="s">
        <v>181</v>
      </c>
      <c r="F27" s="27" t="str">
        <f>IF(E27="ใส่ผล","ผล",IF(E27&gt;0.25,"ไม่ผ่าน",IF(E27&lt;=0.25,"ผ่าน")))</f>
        <v>ผล</v>
      </c>
    </row>
    <row r="28" spans="1:7" ht="120">
      <c r="A28" s="14" t="s">
        <v>90</v>
      </c>
      <c r="B28" s="16" t="s">
        <v>127</v>
      </c>
      <c r="C28" s="16" t="s">
        <v>136</v>
      </c>
      <c r="D28" s="20" t="s">
        <v>118</v>
      </c>
      <c r="E28" s="55" t="s">
        <v>181</v>
      </c>
      <c r="F28" s="27" t="str">
        <f>IF(E28="ใส่ผล","ผล",IF(E28&gt;2,"ไม่ผ่าน",IF(E28&lt;=2,"ผ่าน")))</f>
        <v>ผล</v>
      </c>
    </row>
    <row r="29" spans="1:7" ht="144">
      <c r="A29" s="14" t="s">
        <v>91</v>
      </c>
      <c r="B29" s="16" t="s">
        <v>127</v>
      </c>
      <c r="C29" s="16" t="s">
        <v>135</v>
      </c>
      <c r="D29" s="20" t="s">
        <v>119</v>
      </c>
      <c r="E29" s="55" t="s">
        <v>181</v>
      </c>
      <c r="F29" s="27" t="str">
        <f>IF(E29="ใส่ผล","ผล",IF(E29&gt;0.005,"ไม่ผ่าน",IF(E29&lt;=0.005,"ผ่าน")))</f>
        <v>ผล</v>
      </c>
    </row>
    <row r="30" spans="1:7" ht="61.5" customHeight="1">
      <c r="A30" s="14" t="s">
        <v>92</v>
      </c>
      <c r="B30" s="16" t="s">
        <v>127</v>
      </c>
      <c r="C30" s="16" t="s">
        <v>134</v>
      </c>
      <c r="D30" s="43" t="s">
        <v>118</v>
      </c>
      <c r="E30" s="55" t="s">
        <v>181</v>
      </c>
      <c r="F30" s="27" t="str">
        <f>IF(E30="ใส่ผล","ผล",IF(E30&gt;0.03,"ไม่ผ่าน",IF(E30&lt;=0.03,"ผ่าน")))</f>
        <v>ผล</v>
      </c>
    </row>
    <row r="31" spans="1:7" ht="54.75" customHeight="1">
      <c r="A31" s="14" t="s">
        <v>93</v>
      </c>
      <c r="B31" s="16" t="s">
        <v>127</v>
      </c>
      <c r="C31" s="16" t="s">
        <v>132</v>
      </c>
      <c r="D31" s="44"/>
      <c r="E31" s="55" t="s">
        <v>181</v>
      </c>
      <c r="F31" s="27" t="str">
        <f>IF(E31="ใส่ผล","ผล",IF(E31&gt;1,"ไม่ผ่าน",IF(E31&lt;=1,"ผ่าน")))</f>
        <v>ผล</v>
      </c>
    </row>
    <row r="32" spans="1:7" ht="96">
      <c r="A32" s="14" t="s">
        <v>94</v>
      </c>
      <c r="B32" s="16" t="s">
        <v>127</v>
      </c>
      <c r="C32" s="16" t="s">
        <v>133</v>
      </c>
      <c r="D32" s="13" t="s">
        <v>116</v>
      </c>
      <c r="E32" s="55" t="s">
        <v>181</v>
      </c>
      <c r="F32" s="27" t="str">
        <f>IF(E32="ใส่ผล","ผล",IF(E32&gt;0.02,"ไม่ผ่าน",IF(E32&lt;=0.02,"ผ่าน")))</f>
        <v>ผล</v>
      </c>
    </row>
    <row r="33" spans="1:6">
      <c r="A33" s="14" t="s">
        <v>96</v>
      </c>
      <c r="B33" s="16" t="s">
        <v>127</v>
      </c>
      <c r="C33" s="16" t="s">
        <v>130</v>
      </c>
      <c r="D33" s="40" t="s">
        <v>118</v>
      </c>
      <c r="E33" s="55" t="s">
        <v>181</v>
      </c>
      <c r="F33" s="27" t="str">
        <f>IF(E33="ใส่ผล","ผล",IF(E33&gt;0.2,"ไม่ผ่าน",IF(E33&lt;=0.2,"ผ่าน")))</f>
        <v>ผล</v>
      </c>
    </row>
    <row r="34" spans="1:6">
      <c r="A34" s="14" t="s">
        <v>95</v>
      </c>
      <c r="B34" s="16" t="s">
        <v>127</v>
      </c>
      <c r="C34" s="16" t="s">
        <v>132</v>
      </c>
      <c r="D34" s="41"/>
      <c r="E34" s="55" t="s">
        <v>181</v>
      </c>
      <c r="F34" s="27" t="str">
        <f>IF(E34="ใส่ผล","ผล",IF(E34&gt;1,"ไม่ผ่าน",IF(E34&lt;=1,"ผ่าน")))</f>
        <v>ผล</v>
      </c>
    </row>
    <row r="35" spans="1:6">
      <c r="A35" s="14" t="s">
        <v>97</v>
      </c>
      <c r="B35" s="16" t="s">
        <v>127</v>
      </c>
      <c r="C35" s="16" t="s">
        <v>131</v>
      </c>
      <c r="D35" s="42"/>
      <c r="E35" s="55" t="s">
        <v>181</v>
      </c>
      <c r="F35" s="27" t="str">
        <f>IF(E35="ใส่ผล","ผล",IF(E35&gt;5,"ไม่ผ่าน",IF(E35&lt;=5,"ผ่าน")))</f>
        <v>ผล</v>
      </c>
    </row>
    <row r="37" spans="1:6">
      <c r="A37" s="1" t="s">
        <v>170</v>
      </c>
    </row>
  </sheetData>
  <sheetProtection sheet="1" objects="1" scenarios="1"/>
  <mergeCells count="13">
    <mergeCell ref="A1:F1"/>
    <mergeCell ref="A2:F2"/>
    <mergeCell ref="A3:F3"/>
    <mergeCell ref="D33:D35"/>
    <mergeCell ref="D30:D31"/>
    <mergeCell ref="B5:B6"/>
    <mergeCell ref="E5:F5"/>
    <mergeCell ref="A5:A6"/>
    <mergeCell ref="C5:C6"/>
    <mergeCell ref="D5:D6"/>
    <mergeCell ref="A10:A11"/>
    <mergeCell ref="B10:B11"/>
    <mergeCell ref="A23:F23"/>
  </mergeCells>
  <conditionalFormatting sqref="F7:F22">
    <cfRule type="containsText" dxfId="7" priority="1" operator="containsText" text="ไม่">
      <formula>NOT(ISERROR(SEARCH("ไม่",F7)))</formula>
    </cfRule>
    <cfRule type="containsText" dxfId="6" priority="2" operator="containsText" text="ผ่าน">
      <formula>NOT(ISERROR(SEARCH("ผ่าน",F7)))</formula>
    </cfRule>
  </conditionalFormatting>
  <conditionalFormatting sqref="F24:F35">
    <cfRule type="containsText" dxfId="5" priority="19" operator="containsText" text="ไม่">
      <formula>NOT(ISERROR(SEARCH("ไม่",F24)))</formula>
    </cfRule>
    <cfRule type="containsText" dxfId="4" priority="20" operator="containsText" text="ผ่าน">
      <formula>NOT(ISERROR(SEARCH("ผ่าน",F24)))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8C12B-22AB-5540-BDB6-0280469BAF32}">
  <dimension ref="A1:I31"/>
  <sheetViews>
    <sheetView topLeftCell="A4" workbookViewId="0">
      <selection activeCell="D9" sqref="D9"/>
    </sheetView>
  </sheetViews>
  <sheetFormatPr defaultColWidth="9" defaultRowHeight="24"/>
  <cols>
    <col min="1" max="1" width="36.85546875" style="57" customWidth="1"/>
    <col min="2" max="2" width="21.140625" style="57" customWidth="1"/>
    <col min="3" max="3" width="31.28515625" style="57" customWidth="1"/>
    <col min="4" max="4" width="32" style="57" customWidth="1"/>
    <col min="5" max="8" width="10.7109375" style="57" customWidth="1"/>
    <col min="9" max="16384" width="9" style="57"/>
  </cols>
  <sheetData>
    <row r="1" spans="1:9">
      <c r="A1" s="56" t="s">
        <v>64</v>
      </c>
      <c r="B1" s="56"/>
      <c r="C1" s="56"/>
      <c r="D1" s="56"/>
      <c r="E1" s="56"/>
      <c r="F1" s="56"/>
      <c r="G1" s="56"/>
      <c r="H1" s="56"/>
    </row>
    <row r="2" spans="1:9">
      <c r="A2" s="58" t="s">
        <v>175</v>
      </c>
      <c r="B2" s="58"/>
      <c r="C2" s="56"/>
      <c r="D2" s="56"/>
      <c r="E2" s="56"/>
      <c r="F2" s="56"/>
      <c r="G2" s="56"/>
      <c r="H2" s="56"/>
    </row>
    <row r="3" spans="1:9">
      <c r="A3" s="59" t="s">
        <v>69</v>
      </c>
      <c r="B3" s="59"/>
      <c r="C3" s="59"/>
      <c r="D3" s="59"/>
      <c r="E3" s="59"/>
      <c r="F3" s="59"/>
      <c r="G3" s="59"/>
      <c r="H3" s="59"/>
    </row>
    <row r="4" spans="1:9">
      <c r="A4" s="60"/>
      <c r="B4" s="60"/>
      <c r="C4" s="60"/>
      <c r="D4" s="60"/>
    </row>
    <row r="5" spans="1:9" ht="35.1" customHeight="1">
      <c r="A5" s="61" t="s">
        <v>68</v>
      </c>
      <c r="B5" s="62" t="s">
        <v>141</v>
      </c>
      <c r="C5" s="62"/>
      <c r="D5" s="62"/>
      <c r="E5" s="63" t="s">
        <v>61</v>
      </c>
      <c r="F5" s="64"/>
      <c r="G5" s="64"/>
      <c r="H5" s="65"/>
    </row>
    <row r="6" spans="1:9">
      <c r="A6" s="61"/>
      <c r="B6" s="61" t="s">
        <v>65</v>
      </c>
      <c r="C6" s="66" t="s">
        <v>142</v>
      </c>
      <c r="D6" s="66"/>
      <c r="E6" s="67" t="s">
        <v>62</v>
      </c>
      <c r="F6" s="68"/>
      <c r="G6" s="69" t="s">
        <v>176</v>
      </c>
      <c r="H6" s="70"/>
    </row>
    <row r="7" spans="1:9">
      <c r="A7" s="61"/>
      <c r="B7" s="61"/>
      <c r="C7" s="71" t="s">
        <v>143</v>
      </c>
      <c r="D7" s="71" t="s">
        <v>145</v>
      </c>
      <c r="E7" s="72"/>
      <c r="F7" s="73"/>
      <c r="G7" s="74"/>
      <c r="H7" s="75"/>
    </row>
    <row r="8" spans="1:9">
      <c r="A8" s="61"/>
      <c r="B8" s="61"/>
      <c r="C8" s="76" t="s">
        <v>144</v>
      </c>
      <c r="D8" s="76" t="s">
        <v>146</v>
      </c>
      <c r="E8" s="77" t="s">
        <v>143</v>
      </c>
      <c r="F8" s="77" t="s">
        <v>145</v>
      </c>
      <c r="G8" s="78" t="s">
        <v>143</v>
      </c>
      <c r="H8" s="78" t="s">
        <v>145</v>
      </c>
    </row>
    <row r="9" spans="1:9" ht="24" customHeight="1">
      <c r="A9" s="79" t="s">
        <v>75</v>
      </c>
      <c r="B9" s="80" t="s">
        <v>149</v>
      </c>
      <c r="C9" s="80" t="s">
        <v>121</v>
      </c>
      <c r="D9" s="80" t="s">
        <v>121</v>
      </c>
      <c r="E9" s="91" t="s">
        <v>181</v>
      </c>
      <c r="F9" s="91" t="s">
        <v>181</v>
      </c>
      <c r="G9" s="82" t="str">
        <f>IF(E9="ใส่ผล","ผล",IF(E9=5.5,"ผ่าน",IF(E9&gt;9,"ไม่ผ่าน",IF(E9&lt;5.5,"ไม่ผ่าน",IF(E9=9,"ผ่าน",IF(E9&gt;5.5,"ผ่าน"))))))</f>
        <v>ผล</v>
      </c>
      <c r="H9" s="82" t="str">
        <f>IF(F9="ใส่ผล","ผล",IF(F9=5.5,"ผ่าน",IF(F9&gt;9,"ไม่ผ่าน",IF(F9&lt;5.5,"ไม่ผ่าน",IF(F9=9,"ผ่าน",IF(F9&gt;5.5,"ผ่าน"))))))</f>
        <v>ผล</v>
      </c>
      <c r="I9" s="83"/>
    </row>
    <row r="10" spans="1:9">
      <c r="A10" s="79" t="s">
        <v>160</v>
      </c>
      <c r="B10" s="80" t="s">
        <v>127</v>
      </c>
      <c r="C10" s="80" t="s">
        <v>128</v>
      </c>
      <c r="D10" s="80" t="s">
        <v>147</v>
      </c>
      <c r="E10" s="91" t="s">
        <v>181</v>
      </c>
      <c r="F10" s="91" t="s">
        <v>181</v>
      </c>
      <c r="G10" s="82" t="str">
        <f>IF(E10="ใส่ผล","ผล",IF(E10&gt;20,"ไม่ผ่าน",IF(E10&lt;=20,"ผ่าน")))</f>
        <v>ผล</v>
      </c>
      <c r="H10" s="82" t="str">
        <f>IF(F10="ใส่ผล","ผล",IF(F10&gt;30,"ไม่ผ่าน",IF(F10&lt;=30,"ผ่าน")))</f>
        <v>ผล</v>
      </c>
    </row>
    <row r="11" spans="1:9">
      <c r="A11" s="84" t="s">
        <v>148</v>
      </c>
      <c r="B11" s="85"/>
      <c r="C11" s="85"/>
      <c r="D11" s="85"/>
      <c r="E11" s="85"/>
      <c r="F11" s="85"/>
      <c r="G11" s="85"/>
      <c r="H11" s="86"/>
      <c r="I11" s="83"/>
    </row>
    <row r="12" spans="1:9">
      <c r="A12" s="79" t="s">
        <v>150</v>
      </c>
      <c r="B12" s="80" t="s">
        <v>127</v>
      </c>
      <c r="C12" s="87" t="s">
        <v>147</v>
      </c>
      <c r="D12" s="87" t="s">
        <v>153</v>
      </c>
      <c r="E12" s="91" t="s">
        <v>181</v>
      </c>
      <c r="F12" s="91" t="s">
        <v>181</v>
      </c>
      <c r="G12" s="82" t="str">
        <f>IF(E12="ใส่ผล","ผล",IF(E12&gt;30,"ไม่ผ่าน",IF(E12&lt;=30,"ผ่าน")))</f>
        <v>ผล</v>
      </c>
      <c r="H12" s="82" t="str">
        <f>IF(F12="ใส่ผล","ผล",IF(F12&gt;40,"ไม่ผ่าน",IF(F12&lt;=40,"ผ่าน")))</f>
        <v>ผล</v>
      </c>
    </row>
    <row r="13" spans="1:9">
      <c r="A13" s="79" t="s">
        <v>151</v>
      </c>
      <c r="B13" s="80" t="s">
        <v>127</v>
      </c>
      <c r="C13" s="80" t="s">
        <v>154</v>
      </c>
      <c r="D13" s="80" t="s">
        <v>154</v>
      </c>
      <c r="E13" s="91" t="s">
        <v>181</v>
      </c>
      <c r="F13" s="91" t="s">
        <v>181</v>
      </c>
      <c r="G13" s="82" t="str">
        <f>IF(E13="ใส่ผล","ผล",IF(E13&gt;0.5,"ไม่ผ่าน",IF(E13&lt;=0.5,"ผ่าน")))</f>
        <v>ผล</v>
      </c>
      <c r="H13" s="82" t="str">
        <f>IF(F13="ใส่ผล","ผล",IF(F13&gt;0.5,"ไม่ผ่าน",IF(F13&lt;=0.5,"ผ่าน")))</f>
        <v>ผล</v>
      </c>
    </row>
    <row r="14" spans="1:9" ht="48">
      <c r="A14" s="88" t="s">
        <v>152</v>
      </c>
      <c r="B14" s="80" t="s">
        <v>127</v>
      </c>
      <c r="C14" s="80" t="s">
        <v>155</v>
      </c>
      <c r="D14" s="80" t="s">
        <v>155</v>
      </c>
      <c r="E14" s="91" t="s">
        <v>181</v>
      </c>
      <c r="F14" s="91" t="s">
        <v>181</v>
      </c>
      <c r="G14" s="82" t="str">
        <f>IF(E14="ใส่ผล","ผล",IF(E14&gt;500,"ไม่ผ่าน",IF(E14&lt;=500,"ผ่าน")))</f>
        <v>ผล</v>
      </c>
      <c r="H14" s="82" t="str">
        <f>IF(F14="ใส่ผล","ผล",IF(F14&gt;500,"ไม่ผ่าน",IF(F14&lt;=500,"ผ่าน")))</f>
        <v>ผล</v>
      </c>
    </row>
    <row r="15" spans="1:9">
      <c r="A15" s="79" t="s">
        <v>156</v>
      </c>
      <c r="B15" s="80" t="s">
        <v>127</v>
      </c>
      <c r="C15" s="80" t="s">
        <v>132</v>
      </c>
      <c r="D15" s="80" t="s">
        <v>132</v>
      </c>
      <c r="E15" s="91" t="s">
        <v>181</v>
      </c>
      <c r="F15" s="91" t="s">
        <v>181</v>
      </c>
      <c r="G15" s="82" t="str">
        <f>IF(E15="ใส่ผล","ผล",IF(E15&gt;1,"ไม่ผ่าน",IF(E15&lt;=1,"ผ่าน")))</f>
        <v>ผล</v>
      </c>
      <c r="H15" s="82" t="str">
        <f>IF(F15="ใส่ผล","ผล",IF(F15&gt;1,"ไม่ผ่าน",IF(F15&lt;=1,"ผ่าน")))</f>
        <v>ผล</v>
      </c>
    </row>
    <row r="16" spans="1:9">
      <c r="A16" s="79" t="s">
        <v>157</v>
      </c>
      <c r="B16" s="80" t="s">
        <v>127</v>
      </c>
      <c r="C16" s="81" t="s">
        <v>158</v>
      </c>
      <c r="D16" s="81" t="s">
        <v>158</v>
      </c>
      <c r="E16" s="91" t="s">
        <v>181</v>
      </c>
      <c r="F16" s="91" t="s">
        <v>181</v>
      </c>
      <c r="G16" s="82" t="str">
        <f>IF(E16="ใส่ผล","ผล",IF(E16&gt;35,"ไม่ผ่าน",IF(E16&lt;=35,"ผ่าน")))</f>
        <v>ผล</v>
      </c>
      <c r="H16" s="82" t="str">
        <f>IF(F16="ใส่ผล","ผล",IF(F16&gt;35,"ไม่ผ่าน",IF(F16&lt;=35,"ผ่าน")))</f>
        <v>ผล</v>
      </c>
    </row>
    <row r="17" spans="1:8">
      <c r="A17" s="79" t="s">
        <v>159</v>
      </c>
      <c r="B17" s="80" t="s">
        <v>127</v>
      </c>
      <c r="C17" s="80" t="s">
        <v>128</v>
      </c>
      <c r="D17" s="80" t="s">
        <v>128</v>
      </c>
      <c r="E17" s="91" t="s">
        <v>181</v>
      </c>
      <c r="F17" s="91" t="s">
        <v>181</v>
      </c>
      <c r="G17" s="82" t="str">
        <f>IF(E17="ใส่ผล","ผล",IF(E17&gt;20,"ไม่ผ่าน",IF(E17&lt;=20,"ผ่าน")))</f>
        <v>ผล</v>
      </c>
      <c r="H17" s="82" t="str">
        <f>IF(F17="ใส่ผล","ผล",IF(F17&gt;20,"ไม่ผ่าน",IF(F17&lt;=20,"ผ่าน")))</f>
        <v>ผล</v>
      </c>
    </row>
    <row r="18" spans="1:8" ht="24" customHeight="1">
      <c r="A18" s="88" t="s">
        <v>82</v>
      </c>
      <c r="B18" s="80" t="s">
        <v>127</v>
      </c>
      <c r="C18" s="80" t="s">
        <v>161</v>
      </c>
      <c r="D18" s="80" t="s">
        <v>161</v>
      </c>
      <c r="E18" s="91" t="s">
        <v>181</v>
      </c>
      <c r="F18" s="91" t="s">
        <v>181</v>
      </c>
      <c r="G18" s="82" t="str">
        <f>IF(E18="ใส่ผล","ผล",IF(E18&gt;120,"ไม่ผ่าน",IF(E18&lt;=120,"ผ่าน")))</f>
        <v>ผล</v>
      </c>
      <c r="H18" s="82" t="str">
        <f>IF(F18="ใส่ผล","ผล",IF(F18&gt;120,"ไม่ผ่าน",IF(F18&lt;=120,"ผ่าน")))</f>
        <v>ผล</v>
      </c>
    </row>
    <row r="19" spans="1:8" ht="48">
      <c r="A19" s="88" t="s">
        <v>162</v>
      </c>
      <c r="B19" s="80" t="s">
        <v>46</v>
      </c>
      <c r="C19" s="87" t="s">
        <v>163</v>
      </c>
      <c r="D19" s="87" t="s">
        <v>163</v>
      </c>
      <c r="E19" s="91" t="s">
        <v>181</v>
      </c>
      <c r="F19" s="91" t="s">
        <v>181</v>
      </c>
      <c r="G19" s="82" t="str">
        <f>IF(E19="ใส่ผล","ผล",IF(E19&gt;5000,"ไม่ผ่าน",IF(E19&lt;=5000,"ผ่าน")))</f>
        <v>ผล</v>
      </c>
      <c r="H19" s="82" t="str">
        <f>IF(F19="ใส่ผล","ผล",IF(F19&gt;5000,"ไม่ผ่าน",IF(F19&lt;=5000,"ผ่าน")))</f>
        <v>ผล</v>
      </c>
    </row>
    <row r="20" spans="1:8" ht="48">
      <c r="A20" s="88" t="s">
        <v>165</v>
      </c>
      <c r="B20" s="80" t="s">
        <v>46</v>
      </c>
      <c r="C20" s="87" t="s">
        <v>164</v>
      </c>
      <c r="D20" s="87" t="s">
        <v>164</v>
      </c>
      <c r="E20" s="91" t="s">
        <v>181</v>
      </c>
      <c r="F20" s="91" t="s">
        <v>181</v>
      </c>
      <c r="G20" s="82" t="str">
        <f>IF(E20="ใส่ผล","ผล",IF(E20&gt;1000,"ไม่ผ่าน",IF(E20&lt;=1000,"ผ่าน")))</f>
        <v>ผล</v>
      </c>
      <c r="H20" s="82" t="str">
        <f>IF(F20="ใส่ผล","ผล",IF(F20&gt;1000,"ไม่ผ่าน",IF(F20&lt;=1000,"ผ่าน")))</f>
        <v>ผล</v>
      </c>
    </row>
    <row r="22" spans="1:8">
      <c r="A22" s="57" t="s">
        <v>166</v>
      </c>
    </row>
    <row r="23" spans="1:8" s="90" customFormat="1" ht="80.099999999999994" customHeight="1">
      <c r="A23" s="89" t="s">
        <v>167</v>
      </c>
      <c r="B23" s="89"/>
      <c r="C23" s="89"/>
      <c r="D23" s="89"/>
      <c r="E23" s="89"/>
      <c r="F23" s="89"/>
      <c r="G23" s="89"/>
      <c r="H23" s="89"/>
    </row>
    <row r="24" spans="1:8" s="90" customFormat="1" ht="63" customHeight="1">
      <c r="A24" s="89" t="s">
        <v>171</v>
      </c>
      <c r="B24" s="89"/>
      <c r="C24" s="89"/>
      <c r="D24" s="89"/>
      <c r="E24" s="89"/>
      <c r="F24" s="89"/>
      <c r="G24" s="89"/>
      <c r="H24" s="89"/>
    </row>
    <row r="25" spans="1:8" s="90" customFormat="1" ht="57.95" customHeight="1">
      <c r="A25" s="89" t="s">
        <v>172</v>
      </c>
      <c r="B25" s="89"/>
      <c r="C25" s="89"/>
      <c r="D25" s="89"/>
      <c r="E25" s="89"/>
      <c r="F25" s="89"/>
      <c r="G25" s="89"/>
      <c r="H25" s="89"/>
    </row>
    <row r="26" spans="1:8" s="90" customFormat="1" ht="38.1" customHeight="1">
      <c r="A26" s="89" t="s">
        <v>173</v>
      </c>
      <c r="B26" s="89"/>
      <c r="C26" s="89"/>
      <c r="D26" s="89"/>
      <c r="E26" s="89"/>
      <c r="F26" s="89"/>
      <c r="G26" s="89"/>
      <c r="H26" s="89"/>
    </row>
    <row r="27" spans="1:8" s="90" customFormat="1" ht="63.95" customHeight="1">
      <c r="A27" s="89" t="s">
        <v>174</v>
      </c>
      <c r="B27" s="89"/>
      <c r="C27" s="89"/>
      <c r="D27" s="89"/>
      <c r="E27" s="89"/>
      <c r="F27" s="89"/>
      <c r="G27" s="89"/>
      <c r="H27" s="89"/>
    </row>
    <row r="29" spans="1:8">
      <c r="A29" s="57" t="s">
        <v>168</v>
      </c>
    </row>
    <row r="30" spans="1:8">
      <c r="A30" s="57" t="s">
        <v>169</v>
      </c>
    </row>
    <row r="31" spans="1:8">
      <c r="A31" s="57" t="s">
        <v>170</v>
      </c>
    </row>
  </sheetData>
  <sheetProtection sheet="1" objects="1" scenarios="1"/>
  <mergeCells count="16">
    <mergeCell ref="A11:H11"/>
    <mergeCell ref="A1:H1"/>
    <mergeCell ref="A2:H2"/>
    <mergeCell ref="A3:H3"/>
    <mergeCell ref="E5:H5"/>
    <mergeCell ref="A5:A8"/>
    <mergeCell ref="B5:D5"/>
    <mergeCell ref="C6:D6"/>
    <mergeCell ref="B6:B8"/>
    <mergeCell ref="E6:F7"/>
    <mergeCell ref="G6:H7"/>
    <mergeCell ref="A23:H23"/>
    <mergeCell ref="A24:H24"/>
    <mergeCell ref="A25:H25"/>
    <mergeCell ref="A26:H26"/>
    <mergeCell ref="A27:H27"/>
  </mergeCells>
  <conditionalFormatting sqref="G9:H10">
    <cfRule type="containsText" dxfId="3" priority="3" operator="containsText" text="ไม่">
      <formula>NOT(ISERROR(SEARCH("ไม่",G9)))</formula>
    </cfRule>
    <cfRule type="containsText" dxfId="2" priority="4" operator="containsText" text="ผ่าน">
      <formula>NOT(ISERROR(SEARCH("ผ่าน",G9)))</formula>
    </cfRule>
  </conditionalFormatting>
  <conditionalFormatting sqref="G12:H20">
    <cfRule type="containsText" dxfId="1" priority="1" operator="containsText" text="ไม่">
      <formula>NOT(ISERROR(SEARCH("ไม่",G12)))</formula>
    </cfRule>
    <cfRule type="containsText" dxfId="0" priority="2" operator="containsText" text="ผ่าน">
      <formula>NOT(ISERROR(SEARCH("ผ่าน",G12)))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ประปากรมอนามัย</vt:lpstr>
      <vt:lpstr>น้ำทิ้งโรงงานอุตสาหกรรม(ทส.)</vt:lpstr>
      <vt:lpstr>น้ำทิ้งอาคารบางประเภท(ทส.)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phannikan.w</dc:creator>
  <cp:lastModifiedBy>Chontida Suwanchaiya</cp:lastModifiedBy>
  <dcterms:created xsi:type="dcterms:W3CDTF">2024-03-22T03:38:51Z</dcterms:created>
  <dcterms:modified xsi:type="dcterms:W3CDTF">2024-03-27T02:16:03Z</dcterms:modified>
</cp:coreProperties>
</file>